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Keie\Documents\Benutzerdefinierte Office-Vorlagen\"/>
    </mc:Choice>
  </mc:AlternateContent>
  <bookViews>
    <workbookView showHorizontalScroll="0" showVerticalScroll="0" showSheetTabs="0" xWindow="0" yWindow="0" windowWidth="27570" windowHeight="12060"/>
  </bookViews>
  <sheets>
    <sheet name="Verein" sheetId="1" r:id="rId1"/>
  </sheets>
  <calcPr calcId="152511" fullPrecision="0"/>
  <customWorkbookViews>
    <customWorkbookView name="Klaus-Dieter Keienburg - Persönliche Ansicht" guid="{8C0934F7-44FB-4683-87C9-008AC5AC4B6E}" mergeInterval="0" personalView="1" maximized="1" xWindow="-8" yWindow="-8" windowWidth="1936" windowHeight="1056" activeSheetId="1" showComments="commNone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18" i="1" l="1"/>
  <c r="Q18" i="1" l="1"/>
  <c r="Q16" i="1"/>
  <c r="Q15" i="1"/>
  <c r="Q19" i="1"/>
  <c r="Q12" i="1"/>
  <c r="Q13" i="1"/>
  <c r="Q17" i="1"/>
  <c r="Q9" i="1"/>
  <c r="Q10" i="1"/>
  <c r="Q11" i="1"/>
  <c r="Q8" i="1"/>
  <c r="K21" i="1"/>
  <c r="K20" i="1"/>
  <c r="K19" i="1"/>
  <c r="K18" i="1"/>
  <c r="K17" i="1"/>
  <c r="K16" i="1"/>
  <c r="D22" i="1"/>
  <c r="K10" i="1"/>
  <c r="K9" i="1"/>
  <c r="K8" i="1"/>
  <c r="D21" i="1"/>
  <c r="D20" i="1"/>
  <c r="D19" i="1"/>
  <c r="D17" i="1"/>
  <c r="D16" i="1"/>
  <c r="D9" i="1"/>
  <c r="D10" i="1"/>
  <c r="D11" i="1"/>
  <c r="K11" i="1"/>
  <c r="K13" i="1"/>
  <c r="D13" i="1"/>
  <c r="K14" i="1"/>
  <c r="D14" i="1"/>
  <c r="K15" i="1"/>
  <c r="D15" i="1"/>
  <c r="D8" i="1"/>
  <c r="R7" i="1" l="1"/>
  <c r="R14" i="1"/>
  <c r="L7" i="1"/>
  <c r="L12" i="1"/>
  <c r="C4" i="1"/>
  <c r="K3" i="1"/>
  <c r="E3" i="1" l="1"/>
  <c r="R21" i="1"/>
  <c r="H3" i="1" s="1"/>
  <c r="M3" i="1" s="1"/>
  <c r="G3" i="1" l="1"/>
  <c r="E4" i="1"/>
  <c r="G4" i="1" l="1"/>
  <c r="L3" i="1"/>
  <c r="O3" i="1" l="1"/>
  <c r="P3" i="1" s="1"/>
  <c r="N3" i="1"/>
  <c r="N4" i="1" s="1"/>
  <c r="U3" i="1" l="1"/>
  <c r="V3" i="1" s="1"/>
  <c r="S3" i="1"/>
  <c r="T3" i="1" s="1"/>
  <c r="Q3" i="1"/>
  <c r="R3" i="1" s="1"/>
  <c r="U12" i="1"/>
  <c r="U7" i="1" l="1"/>
  <c r="W3" i="1"/>
  <c r="X3" i="1" s="1"/>
  <c r="Y3" i="1" s="1"/>
</calcChain>
</file>

<file path=xl/sharedStrings.xml><?xml version="1.0" encoding="utf-8"?>
<sst xmlns="http://schemas.openxmlformats.org/spreadsheetml/2006/main" count="87" uniqueCount="70">
  <si>
    <t>Musterverein</t>
  </si>
  <si>
    <t>2018/19</t>
  </si>
  <si>
    <t>2019/20</t>
  </si>
  <si>
    <t>SR-Soll erfüllt?</t>
  </si>
  <si>
    <t>SR-Soll</t>
  </si>
  <si>
    <t>Anz. SR</t>
  </si>
  <si>
    <t>Anz. SSR</t>
  </si>
  <si>
    <t>SR-Ist</t>
  </si>
  <si>
    <t>%</t>
  </si>
  <si>
    <t>erfüllt in %</t>
  </si>
  <si>
    <t>Diff.</t>
  </si>
  <si>
    <t>∑</t>
  </si>
  <si>
    <t>Anz. bis</t>
  </si>
  <si>
    <t>SR-fehlt</t>
  </si>
  <si>
    <t>j=0 / n=1</t>
  </si>
  <si>
    <t xml:space="preserve">
1. Eingabe</t>
  </si>
  <si>
    <t xml:space="preserve">
2. Eingabe</t>
  </si>
  <si>
    <t>1. Bundesliga Männer</t>
  </si>
  <si>
    <t>2. Bundesliga Männer</t>
  </si>
  <si>
    <t>3. Bundesliga Männer</t>
  </si>
  <si>
    <t>1. Bundesiga Frauen</t>
  </si>
  <si>
    <t>2. Bundesiga Frauen</t>
  </si>
  <si>
    <t>3. Bundesiga Frauen</t>
  </si>
  <si>
    <t xml:space="preserve">A-Jgd.-männlich </t>
  </si>
  <si>
    <t>A-Jgd.-weiblich</t>
  </si>
  <si>
    <t>Anz.</t>
  </si>
  <si>
    <t>Oberliga Frauen</t>
  </si>
  <si>
    <t>Oberliga Männer</t>
  </si>
  <si>
    <t>Verbandsliga Frauen</t>
  </si>
  <si>
    <t>Verbandsliga Männer</t>
  </si>
  <si>
    <t>Landesliga Frauen</t>
  </si>
  <si>
    <t>Landesliga Männer</t>
  </si>
  <si>
    <t>HV-Westfalen</t>
  </si>
  <si>
    <t>Oberliga männl. A-Jugend</t>
  </si>
  <si>
    <t>Verbandsliga männl. A-Jugend</t>
  </si>
  <si>
    <t>Oberliga männl. B-Jugend</t>
  </si>
  <si>
    <t>Verbandsliga männl. B-Jugend</t>
  </si>
  <si>
    <t>Oberliga männl. C-Jugend</t>
  </si>
  <si>
    <t>Verbandsliga männl. C-Jugend</t>
  </si>
  <si>
    <t>Landesliga männl. C-Jugend</t>
  </si>
  <si>
    <t>Oberliga weibl. A-Jugend</t>
  </si>
  <si>
    <t>Verbandsliga weibl. A-Jugend</t>
  </si>
  <si>
    <t>Oberliga weibl. B-Jugend</t>
  </si>
  <si>
    <t>Landesliga weibl. B-Jugend</t>
  </si>
  <si>
    <t>Oberliga weibl. C-Jugend</t>
  </si>
  <si>
    <t>Landesliga weibl. C-Jugend</t>
  </si>
  <si>
    <t>Bundesliga</t>
  </si>
  <si>
    <t>Kreisübergreifender Spielbetrieb</t>
  </si>
  <si>
    <t>Kreisspielbetrieb</t>
  </si>
  <si>
    <t>Spielklasse</t>
  </si>
  <si>
    <t>SR-Soll: 2 je Spielklasse</t>
  </si>
  <si>
    <t>Bezirksliga Männer (2)</t>
  </si>
  <si>
    <t>Kreisliga Männer (2)</t>
  </si>
  <si>
    <t>Kreisklasse Männer (1)</t>
  </si>
  <si>
    <t>Bezirksliga Frauen (2)</t>
  </si>
  <si>
    <t>Kreisliga Frauen (1)</t>
  </si>
  <si>
    <t>K ü S männl. A-Jugend (1)</t>
  </si>
  <si>
    <t>K ü S männl. B-Jugend (1)</t>
  </si>
  <si>
    <t>K ü S weibl. A-Jugend (1)</t>
  </si>
  <si>
    <t>K ü S weibl. B-Jugend (1)</t>
  </si>
  <si>
    <t xml:space="preserve">
3. Eingabe</t>
  </si>
  <si>
    <t xml:space="preserve">
               4. - 5. Eingabe</t>
  </si>
  <si>
    <t>K ü S männl. C-Jugend (1)</t>
  </si>
  <si>
    <t>K ü S weibl. C-Jugend (1)</t>
  </si>
  <si>
    <t>Anmerkung:</t>
  </si>
  <si>
    <t>so muss in den %-Feldern jeweils 100% eingegeben werden.</t>
  </si>
  <si>
    <t>Sollte im 1., 2. oder 3. Berechnungsjahr noch kein Spielbetrieb gewesen sein,</t>
  </si>
  <si>
    <t>2020/21/22</t>
  </si>
  <si>
    <t>2022/2023</t>
  </si>
  <si>
    <t>Achtung: nach Eingabe der Prozentzahlen für die Jahre 2018/19, 2019/2020 und 2020/2021/2022 sind die Mannschaftszahlen einzugeben, danach die Anz. der SR/SSR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</si>
</sst>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6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0" fontId="3" fillId="3" borderId="20" xfId="2" applyNumberFormat="1" applyFont="1" applyFill="1" applyBorder="1" applyAlignment="1">
      <alignment horizontal="center" vertical="center"/>
    </xf>
    <xf numFmtId="44" fontId="3" fillId="0" borderId="25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35" xfId="0" applyFill="1" applyBorder="1" applyAlignment="1">
      <alignment vertical="center"/>
    </xf>
    <xf numFmtId="0" fontId="4" fillId="5" borderId="35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0" fillId="5" borderId="29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vertical="center"/>
    </xf>
    <xf numFmtId="0" fontId="4" fillId="5" borderId="34" xfId="0" applyFont="1" applyFill="1" applyBorder="1" applyAlignment="1">
      <alignment vertical="center"/>
    </xf>
    <xf numFmtId="0" fontId="8" fillId="4" borderId="33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3" borderId="59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10" fontId="5" fillId="0" borderId="25" xfId="2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0" fontId="10" fillId="0" borderId="22" xfId="2" applyNumberFormat="1" applyFont="1" applyBorder="1" applyAlignment="1">
      <alignment horizontal="center" vertical="center"/>
    </xf>
    <xf numFmtId="44" fontId="5" fillId="0" borderId="25" xfId="1" applyFont="1" applyBorder="1" applyAlignment="1">
      <alignment horizontal="center" vertical="center"/>
    </xf>
    <xf numFmtId="44" fontId="6" fillId="0" borderId="27" xfId="1" applyFont="1" applyBorder="1" applyAlignment="1">
      <alignment horizontal="center" vertical="center"/>
    </xf>
    <xf numFmtId="44" fontId="10" fillId="0" borderId="25" xfId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8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5" borderId="2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19">
    <dxf>
      <fill>
        <patternFill>
          <bgColor rgb="FF00B0F0"/>
        </patternFill>
      </fill>
    </dxf>
    <dxf>
      <fill>
        <patternFill>
          <bgColor rgb="FF00B0F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35687</xdr:rowOff>
    </xdr:from>
    <xdr:to>
      <xdr:col>0</xdr:col>
      <xdr:colOff>990600</xdr:colOff>
      <xdr:row>1</xdr:row>
      <xdr:rowOff>389305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5687"/>
          <a:ext cx="914400" cy="723392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3</xdr:row>
      <xdr:rowOff>47625</xdr:rowOff>
    </xdr:from>
    <xdr:to>
      <xdr:col>1</xdr:col>
      <xdr:colOff>514350</xdr:colOff>
      <xdr:row>3</xdr:row>
      <xdr:rowOff>276225</xdr:rowOff>
    </xdr:to>
    <xdr:sp macro="" textlink="">
      <xdr:nvSpPr>
        <xdr:cNvPr id="3" name="Pfeil nach oben 2"/>
        <xdr:cNvSpPr/>
      </xdr:nvSpPr>
      <xdr:spPr>
        <a:xfrm>
          <a:off x="1352550" y="1495425"/>
          <a:ext cx="30480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209550</xdr:colOff>
      <xdr:row>3</xdr:row>
      <xdr:rowOff>38100</xdr:rowOff>
    </xdr:from>
    <xdr:to>
      <xdr:col>3</xdr:col>
      <xdr:colOff>514350</xdr:colOff>
      <xdr:row>3</xdr:row>
      <xdr:rowOff>266700</xdr:rowOff>
    </xdr:to>
    <xdr:sp macro="" textlink="">
      <xdr:nvSpPr>
        <xdr:cNvPr id="4" name="Pfeil nach oben 3"/>
        <xdr:cNvSpPr/>
      </xdr:nvSpPr>
      <xdr:spPr>
        <a:xfrm>
          <a:off x="2914650" y="1485900"/>
          <a:ext cx="30480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114300</xdr:colOff>
      <xdr:row>3</xdr:row>
      <xdr:rowOff>38100</xdr:rowOff>
    </xdr:from>
    <xdr:to>
      <xdr:col>8</xdr:col>
      <xdr:colOff>419100</xdr:colOff>
      <xdr:row>3</xdr:row>
      <xdr:rowOff>266700</xdr:rowOff>
    </xdr:to>
    <xdr:sp macro="" textlink="">
      <xdr:nvSpPr>
        <xdr:cNvPr id="6" name="Pfeil nach oben 5"/>
        <xdr:cNvSpPr/>
      </xdr:nvSpPr>
      <xdr:spPr>
        <a:xfrm>
          <a:off x="4895850" y="1485900"/>
          <a:ext cx="30480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142875</xdr:colOff>
      <xdr:row>3</xdr:row>
      <xdr:rowOff>66675</xdr:rowOff>
    </xdr:from>
    <xdr:to>
      <xdr:col>9</xdr:col>
      <xdr:colOff>447675</xdr:colOff>
      <xdr:row>3</xdr:row>
      <xdr:rowOff>295275</xdr:rowOff>
    </xdr:to>
    <xdr:sp macro="" textlink="">
      <xdr:nvSpPr>
        <xdr:cNvPr id="7" name="Pfeil nach oben 6"/>
        <xdr:cNvSpPr/>
      </xdr:nvSpPr>
      <xdr:spPr>
        <a:xfrm>
          <a:off x="5467350" y="1514475"/>
          <a:ext cx="30480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209550</xdr:colOff>
      <xdr:row>3</xdr:row>
      <xdr:rowOff>38100</xdr:rowOff>
    </xdr:from>
    <xdr:to>
      <xdr:col>5</xdr:col>
      <xdr:colOff>514350</xdr:colOff>
      <xdr:row>3</xdr:row>
      <xdr:rowOff>266700</xdr:rowOff>
    </xdr:to>
    <xdr:sp macro="" textlink="">
      <xdr:nvSpPr>
        <xdr:cNvPr id="8" name="Pfeil nach oben 7"/>
        <xdr:cNvSpPr/>
      </xdr:nvSpPr>
      <xdr:spPr>
        <a:xfrm>
          <a:off x="2918883" y="1488017"/>
          <a:ext cx="30480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449038</xdr:colOff>
      <xdr:row>5</xdr:row>
      <xdr:rowOff>149678</xdr:rowOff>
    </xdr:from>
    <xdr:to>
      <xdr:col>25</xdr:col>
      <xdr:colOff>13608</xdr:colOff>
      <xdr:row>17</xdr:row>
      <xdr:rowOff>231320</xdr:rowOff>
    </xdr:to>
    <xdr:sp macro="" textlink="">
      <xdr:nvSpPr>
        <xdr:cNvPr id="5" name="Rechteck 4"/>
        <xdr:cNvSpPr/>
      </xdr:nvSpPr>
      <xdr:spPr>
        <a:xfrm>
          <a:off x="15321645" y="2939142"/>
          <a:ext cx="7170963" cy="449035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showRowColHeaders="0" tabSelected="1" showRuler="0" view="pageLayout" zoomScale="70" zoomScaleNormal="80" zoomScalePageLayoutView="70" workbookViewId="0">
      <selection activeCell="I3" sqref="I3"/>
    </sheetView>
  </sheetViews>
  <sheetFormatPr baseColWidth="10" defaultRowHeight="29.25" customHeight="1" x14ac:dyDescent="0.25"/>
  <cols>
    <col min="1" max="1" width="16.140625" style="1" customWidth="1"/>
    <col min="2" max="2" width="13.5703125" style="1" customWidth="1"/>
    <col min="3" max="7" width="11.7109375" style="1" customWidth="1"/>
    <col min="8" max="8" width="9.28515625" style="1" bestFit="1" customWidth="1"/>
    <col min="9" max="9" width="8.140625" style="1" customWidth="1"/>
    <col min="10" max="10" width="9.7109375" style="1" customWidth="1"/>
    <col min="11" max="11" width="10" style="1" customWidth="1"/>
    <col min="12" max="12" width="11.7109375" style="1" customWidth="1"/>
    <col min="13" max="13" width="15.140625" style="1" customWidth="1"/>
    <col min="14" max="14" width="11.42578125" style="1"/>
    <col min="15" max="15" width="9.85546875" style="1" customWidth="1"/>
    <col min="16" max="16" width="11.7109375" style="1" customWidth="1"/>
    <col min="17" max="17" width="10.7109375" style="1" customWidth="1"/>
    <col min="18" max="18" width="18.7109375" style="1" customWidth="1"/>
    <col min="19" max="19" width="10.7109375" style="1" customWidth="1"/>
    <col min="20" max="20" width="18.7109375" style="1" customWidth="1"/>
    <col min="21" max="21" width="10.7109375" style="1" customWidth="1"/>
    <col min="22" max="22" width="18.7109375" style="1" customWidth="1"/>
    <col min="23" max="23" width="10.7109375" style="1" customWidth="1"/>
    <col min="24" max="24" width="18.7109375" style="1" customWidth="1"/>
    <col min="25" max="25" width="21.5703125" style="1" customWidth="1"/>
    <col min="26" max="16384" width="11.42578125" style="1"/>
  </cols>
  <sheetData>
    <row r="1" spans="1:25" s="2" customFormat="1" ht="29.25" customHeight="1" thickTop="1" x14ac:dyDescent="0.25">
      <c r="A1" s="7"/>
      <c r="B1" s="91" t="s">
        <v>1</v>
      </c>
      <c r="C1" s="92"/>
      <c r="D1" s="91" t="s">
        <v>2</v>
      </c>
      <c r="E1" s="92"/>
      <c r="F1" s="91" t="s">
        <v>67</v>
      </c>
      <c r="G1" s="92"/>
      <c r="H1" s="91" t="s">
        <v>68</v>
      </c>
      <c r="I1" s="94"/>
      <c r="J1" s="94"/>
      <c r="K1" s="94"/>
      <c r="L1" s="94"/>
      <c r="M1" s="94"/>
      <c r="N1" s="95"/>
      <c r="O1" s="8"/>
      <c r="P1" s="8"/>
      <c r="Q1" s="15"/>
      <c r="R1" s="99"/>
      <c r="S1" s="99"/>
      <c r="T1" s="99"/>
      <c r="U1" s="99"/>
      <c r="V1" s="99"/>
      <c r="W1" s="99"/>
      <c r="X1" s="99"/>
      <c r="Y1" s="100"/>
    </row>
    <row r="2" spans="1:25" s="2" customFormat="1" ht="33.75" customHeight="1" thickBot="1" x14ac:dyDescent="0.3">
      <c r="A2" s="9"/>
      <c r="B2" s="5" t="s">
        <v>8</v>
      </c>
      <c r="C2" s="6" t="s">
        <v>14</v>
      </c>
      <c r="D2" s="5" t="s">
        <v>8</v>
      </c>
      <c r="E2" s="6" t="s">
        <v>14</v>
      </c>
      <c r="F2" s="5" t="s">
        <v>8</v>
      </c>
      <c r="G2" s="6" t="s">
        <v>14</v>
      </c>
      <c r="H2" s="5" t="s">
        <v>4</v>
      </c>
      <c r="I2" s="4" t="s">
        <v>5</v>
      </c>
      <c r="J2" s="4" t="s">
        <v>6</v>
      </c>
      <c r="K2" s="4" t="s">
        <v>7</v>
      </c>
      <c r="L2" s="4" t="s">
        <v>13</v>
      </c>
      <c r="M2" s="4" t="s">
        <v>9</v>
      </c>
      <c r="N2" s="10" t="s">
        <v>3</v>
      </c>
      <c r="O2" s="13" t="s">
        <v>12</v>
      </c>
      <c r="P2" s="14">
        <v>0.7</v>
      </c>
      <c r="Q2" s="11" t="s">
        <v>10</v>
      </c>
      <c r="R2" s="12">
        <v>800</v>
      </c>
      <c r="S2" s="11" t="s">
        <v>10</v>
      </c>
      <c r="T2" s="12">
        <v>600</v>
      </c>
      <c r="U2" s="11" t="s">
        <v>10</v>
      </c>
      <c r="V2" s="12">
        <v>400</v>
      </c>
      <c r="W2" s="11" t="s">
        <v>10</v>
      </c>
      <c r="X2" s="12">
        <v>200</v>
      </c>
      <c r="Y2" s="87" t="s">
        <v>11</v>
      </c>
    </row>
    <row r="3" spans="1:25" ht="51" customHeight="1" thickBot="1" x14ac:dyDescent="0.3">
      <c r="A3" s="86" t="s">
        <v>0</v>
      </c>
      <c r="B3" s="19"/>
      <c r="C3" s="46" t="str">
        <f>IF(B3="","",IF(B3&lt;P2,1,0))</f>
        <v/>
      </c>
      <c r="D3" s="19"/>
      <c r="E3" s="45" t="str">
        <f>IF(OR(B3="",D3=""),"",IF(D3&lt;P2,1+C3,0))</f>
        <v/>
      </c>
      <c r="F3" s="19"/>
      <c r="G3" s="45" t="str">
        <f>IF(OR(B3="",D3="",F3=""),"",IF(F3&lt;P2,1+E3,0))</f>
        <v/>
      </c>
      <c r="H3" s="49">
        <f>TRANSPOSE(R21)</f>
        <v>0</v>
      </c>
      <c r="I3" s="48"/>
      <c r="J3" s="48"/>
      <c r="K3" s="68">
        <f>IF(OR(I3&gt;0,J3&gt;0),I3+J3*0.5,0)</f>
        <v>0</v>
      </c>
      <c r="L3" s="68">
        <f>IF(H3&gt;=K3,SUM(H3-K3),0)</f>
        <v>0</v>
      </c>
      <c r="M3" s="69">
        <f>IF(AND(H3&gt;0,K3&gt;0),K3/H3,0)</f>
        <v>0</v>
      </c>
      <c r="N3" s="47">
        <f>IF(M3="",1,IF(AND(H3&gt;0,M3&lt;P2),1+G3,0))</f>
        <v>0</v>
      </c>
      <c r="O3" s="75">
        <f>IF(M3&lt;$P2,ROUNDUP(SUM($P2*H3),0),0)</f>
        <v>0</v>
      </c>
      <c r="P3" s="67" t="str">
        <f>IF(H3&gt;0,SUM(O3/H3),"")</f>
        <v/>
      </c>
      <c r="Q3" s="73">
        <f>IF(AND(N3=4,H3&gt;0),SUM(O3-K3),0)</f>
        <v>0</v>
      </c>
      <c r="R3" s="70">
        <f>IF($N3=4,Q3*R2,0)</f>
        <v>0</v>
      </c>
      <c r="S3" s="73">
        <f>IF(AND(N3=3,H3&gt;0),SUM(O3-K3),0)</f>
        <v>0</v>
      </c>
      <c r="T3" s="20">
        <f>IF(S3&gt;0,SUM(S3*T2),0)</f>
        <v>0</v>
      </c>
      <c r="U3" s="74">
        <f>IF(N3=2,SUM(O3-K3),0)</f>
        <v>0</v>
      </c>
      <c r="V3" s="20">
        <f>IF(U3&gt;0,SUM(U3*V2),0)</f>
        <v>0</v>
      </c>
      <c r="W3" s="74">
        <f>IF(N3=1,SUM(L3-S3),SUM(L3-Q3-U3-S3))</f>
        <v>0</v>
      </c>
      <c r="X3" s="72">
        <f>SUM(W3*X2)</f>
        <v>0</v>
      </c>
      <c r="Y3" s="71">
        <f>SUM(R3+T3+V3+X3)</f>
        <v>0</v>
      </c>
    </row>
    <row r="4" spans="1:25" ht="48" customHeight="1" thickBot="1" x14ac:dyDescent="0.3">
      <c r="A4" s="85"/>
      <c r="B4" s="17" t="s">
        <v>15</v>
      </c>
      <c r="C4" s="44" t="str">
        <f>IF(B3="","",IF(C3=1,"1. Jahr nicht erfüllt","SR-Soll erfüllt"))</f>
        <v/>
      </c>
      <c r="D4" s="17" t="s">
        <v>16</v>
      </c>
      <c r="E4" s="44" t="str">
        <f>IF(OR(B3="",D3=""),"",IF(E3=1,"1. Jahr nicht erfüllt",IF(E3=2,"2. Jahr nicht erfüllt","SR-Soll erfüllt")))</f>
        <v/>
      </c>
      <c r="F4" s="62" t="s">
        <v>60</v>
      </c>
      <c r="G4" s="44" t="str">
        <f>IF(OR(D3="",F3=""),"",IF(G3=1,"1. Jahr nicht erfüllt",IF(G3=2,"2. Jahr nicht erfüllt",IF(G3=3,"3. Jahr nicht erfüllt","SR-Soll erfüllt"))))</f>
        <v/>
      </c>
      <c r="H4" s="93" t="s">
        <v>61</v>
      </c>
      <c r="I4" s="93"/>
      <c r="J4" s="93"/>
      <c r="K4" s="80"/>
      <c r="L4" s="80"/>
      <c r="M4" s="80"/>
      <c r="N4" s="16" t="str">
        <f>IF(M3="","",IF(N3=1,"1. Jahr nicht erfüllt",IF(N3=2,"2. Jahr nicht erfüllt",IF(N3=3,"3. Jahr nicht erfüllt",IF(N3=4,"4. Jahr nicht erfüllt","SR-Soll erfüllt")))))</f>
        <v>SR-Soll erfüllt</v>
      </c>
      <c r="O4" s="80"/>
      <c r="P4" s="80"/>
      <c r="Q4" s="81"/>
      <c r="R4" s="81"/>
      <c r="S4" s="82"/>
      <c r="T4" s="83"/>
      <c r="U4" s="80"/>
      <c r="V4" s="80"/>
      <c r="W4" s="80"/>
      <c r="X4" s="80"/>
      <c r="Y4" s="84"/>
    </row>
    <row r="5" spans="1:25" ht="56.25" customHeight="1" thickTop="1" thickBot="1" x14ac:dyDescent="0.3">
      <c r="A5" s="96" t="s">
        <v>69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</row>
    <row r="6" spans="1:25" s="35" customFormat="1" ht="29.25" customHeight="1" thickTop="1" thickBot="1" x14ac:dyDescent="0.3">
      <c r="A6" s="117" t="s">
        <v>49</v>
      </c>
      <c r="B6" s="90"/>
      <c r="C6" s="76" t="s">
        <v>25</v>
      </c>
      <c r="D6" s="76" t="s">
        <v>4</v>
      </c>
      <c r="E6" s="77"/>
      <c r="F6" s="90" t="s">
        <v>49</v>
      </c>
      <c r="G6" s="90"/>
      <c r="H6" s="90"/>
      <c r="I6" s="90"/>
      <c r="J6" s="76" t="s">
        <v>25</v>
      </c>
      <c r="K6" s="76" t="s">
        <v>4</v>
      </c>
      <c r="L6" s="76" t="s">
        <v>4</v>
      </c>
      <c r="M6" s="90" t="s">
        <v>49</v>
      </c>
      <c r="N6" s="90"/>
      <c r="O6" s="90"/>
      <c r="P6" s="76" t="s">
        <v>25</v>
      </c>
      <c r="Q6" s="76" t="s">
        <v>4</v>
      </c>
      <c r="R6" s="78" t="s">
        <v>4</v>
      </c>
    </row>
    <row r="7" spans="1:25" ht="29.25" customHeight="1" thickTop="1" thickBot="1" x14ac:dyDescent="0.3">
      <c r="A7" s="51" t="s">
        <v>46</v>
      </c>
      <c r="B7" s="36"/>
      <c r="C7" s="123" t="s">
        <v>50</v>
      </c>
      <c r="D7" s="123"/>
      <c r="E7" s="123"/>
      <c r="F7" s="123"/>
      <c r="G7" s="123"/>
      <c r="H7" s="123"/>
      <c r="I7" s="123"/>
      <c r="J7" s="123"/>
      <c r="K7" s="36"/>
      <c r="L7" s="37">
        <f>SUM(D8:D11)+SUM(K8:K11)</f>
        <v>0</v>
      </c>
      <c r="M7" s="129" t="s">
        <v>47</v>
      </c>
      <c r="N7" s="130"/>
      <c r="O7" s="130"/>
      <c r="P7" s="130"/>
      <c r="Q7" s="38"/>
      <c r="R7" s="39">
        <f>SUM(Q8:Q13)</f>
        <v>0</v>
      </c>
      <c r="U7" s="131" t="str">
        <f>IF(AND(H3&gt;0,$N$3=3),IF($S$3&gt;8,"8 Punkte",$S$3&amp;" Punkte"),IF(AND(H3&gt;0,$N$3=4),IF($Q$3&gt;8,"8 Punkte",$Q$3&amp;" Punkte"),""))</f>
        <v/>
      </c>
      <c r="V7" s="131"/>
      <c r="W7" s="131"/>
      <c r="X7" s="131"/>
      <c r="Y7" s="131"/>
    </row>
    <row r="8" spans="1:25" ht="29.25" customHeight="1" x14ac:dyDescent="0.25">
      <c r="A8" s="114" t="s">
        <v>17</v>
      </c>
      <c r="B8" s="109"/>
      <c r="C8" s="53"/>
      <c r="D8" s="54" t="str">
        <f>IF(C8&gt;0,C8*2,"")</f>
        <v/>
      </c>
      <c r="E8" s="24"/>
      <c r="F8" s="102" t="s">
        <v>20</v>
      </c>
      <c r="G8" s="103"/>
      <c r="H8" s="103"/>
      <c r="I8" s="103"/>
      <c r="J8" s="53"/>
      <c r="K8" s="54" t="str">
        <f>IF(J8&gt;0,J8*2,"")</f>
        <v/>
      </c>
      <c r="L8" s="23"/>
      <c r="M8" s="102" t="s">
        <v>56</v>
      </c>
      <c r="N8" s="103"/>
      <c r="O8" s="103"/>
      <c r="P8" s="53"/>
      <c r="Q8" s="54" t="str">
        <f>IF(P8&gt;0,P8*1,"")</f>
        <v/>
      </c>
      <c r="R8" s="25"/>
      <c r="U8" s="131"/>
      <c r="V8" s="131"/>
      <c r="W8" s="131"/>
      <c r="X8" s="131"/>
      <c r="Y8" s="131"/>
    </row>
    <row r="9" spans="1:25" ht="29.25" customHeight="1" x14ac:dyDescent="0.25">
      <c r="A9" s="118" t="s">
        <v>18</v>
      </c>
      <c r="B9" s="111"/>
      <c r="C9" s="55"/>
      <c r="D9" s="56" t="str">
        <f t="shared" ref="D9:D10" si="0">IF(C9&gt;0,C9*2,"")</f>
        <v/>
      </c>
      <c r="E9" s="24"/>
      <c r="F9" s="104" t="s">
        <v>21</v>
      </c>
      <c r="G9" s="105"/>
      <c r="H9" s="105"/>
      <c r="I9" s="105"/>
      <c r="J9" s="55"/>
      <c r="K9" s="56" t="str">
        <f>IF(J9&gt;0,J9*2,"")</f>
        <v/>
      </c>
      <c r="L9" s="23"/>
      <c r="M9" s="104" t="s">
        <v>57</v>
      </c>
      <c r="N9" s="105"/>
      <c r="O9" s="105"/>
      <c r="P9" s="55"/>
      <c r="Q9" s="56" t="str">
        <f t="shared" ref="Q9:Q11" si="1">IF(P9&gt;0,P9*1,"")</f>
        <v/>
      </c>
      <c r="R9" s="25"/>
      <c r="U9" s="131"/>
      <c r="V9" s="131"/>
      <c r="W9" s="131"/>
      <c r="X9" s="131"/>
      <c r="Y9" s="131"/>
    </row>
    <row r="10" spans="1:25" ht="29.25" customHeight="1" x14ac:dyDescent="0.25">
      <c r="A10" s="118" t="s">
        <v>19</v>
      </c>
      <c r="B10" s="111"/>
      <c r="C10" s="55"/>
      <c r="D10" s="56" t="str">
        <f t="shared" si="0"/>
        <v/>
      </c>
      <c r="E10" s="24"/>
      <c r="F10" s="104" t="s">
        <v>22</v>
      </c>
      <c r="G10" s="105"/>
      <c r="H10" s="105"/>
      <c r="I10" s="105"/>
      <c r="J10" s="55"/>
      <c r="K10" s="56" t="str">
        <f>IF(J10&gt;0,J10*2,"")</f>
        <v/>
      </c>
      <c r="L10" s="23"/>
      <c r="M10" s="104" t="s">
        <v>58</v>
      </c>
      <c r="N10" s="105"/>
      <c r="O10" s="105"/>
      <c r="P10" s="55"/>
      <c r="Q10" s="56" t="str">
        <f t="shared" si="1"/>
        <v/>
      </c>
      <c r="R10" s="25"/>
      <c r="U10" s="131"/>
      <c r="V10" s="131"/>
      <c r="W10" s="131"/>
      <c r="X10" s="131"/>
      <c r="Y10" s="131"/>
    </row>
    <row r="11" spans="1:25" ht="29.25" customHeight="1" thickBot="1" x14ac:dyDescent="0.3">
      <c r="A11" s="115" t="s">
        <v>23</v>
      </c>
      <c r="B11" s="116"/>
      <c r="C11" s="57"/>
      <c r="D11" s="58" t="str">
        <f>IF(C11&gt;0,C11*2,"")</f>
        <v/>
      </c>
      <c r="E11" s="24"/>
      <c r="F11" s="106" t="s">
        <v>24</v>
      </c>
      <c r="G11" s="107"/>
      <c r="H11" s="107"/>
      <c r="I11" s="107"/>
      <c r="J11" s="57"/>
      <c r="K11" s="58" t="str">
        <f>IF(J11&gt;0,J11*2,"")</f>
        <v/>
      </c>
      <c r="L11" s="23"/>
      <c r="M11" s="104" t="s">
        <v>59</v>
      </c>
      <c r="N11" s="105"/>
      <c r="O11" s="105"/>
      <c r="P11" s="55"/>
      <c r="Q11" s="56" t="str">
        <f t="shared" si="1"/>
        <v/>
      </c>
      <c r="R11" s="25"/>
      <c r="U11" s="131"/>
      <c r="V11" s="131"/>
      <c r="W11" s="131"/>
      <c r="X11" s="131"/>
      <c r="Y11" s="131"/>
    </row>
    <row r="12" spans="1:25" ht="29.25" customHeight="1" thickBot="1" x14ac:dyDescent="0.3">
      <c r="A12" s="50" t="s">
        <v>32</v>
      </c>
      <c r="B12" s="40"/>
      <c r="C12" s="123"/>
      <c r="D12" s="123"/>
      <c r="E12" s="123"/>
      <c r="F12" s="123"/>
      <c r="G12" s="123"/>
      <c r="H12" s="123"/>
      <c r="I12" s="123"/>
      <c r="J12" s="123"/>
      <c r="K12" s="40"/>
      <c r="L12" s="42">
        <f>SUM(D13:D22)+SUM(K13:K21)</f>
        <v>0</v>
      </c>
      <c r="M12" s="104" t="s">
        <v>62</v>
      </c>
      <c r="N12" s="105"/>
      <c r="O12" s="105"/>
      <c r="P12" s="55"/>
      <c r="Q12" s="56" t="str">
        <f>IF(P12&gt;0,P12*1,"")</f>
        <v/>
      </c>
      <c r="R12" s="25"/>
      <c r="U12" s="132" t="str">
        <f>IF(AND(H3&gt;0,N3&gt;2),"Abzug für die höchstklassige
Senioren/innen-Mannschaft
auf HV-W- bzw. Kreisebene
in der nachfolgenden Saison.","")</f>
        <v/>
      </c>
      <c r="V12" s="132"/>
      <c r="W12" s="132"/>
      <c r="X12" s="132"/>
      <c r="Y12" s="132"/>
    </row>
    <row r="13" spans="1:25" ht="29.25" customHeight="1" thickBot="1" x14ac:dyDescent="0.3">
      <c r="A13" s="114" t="s">
        <v>27</v>
      </c>
      <c r="B13" s="109"/>
      <c r="C13" s="53"/>
      <c r="D13" s="54" t="str">
        <f t="shared" ref="D13:D22" si="2">IF(C13&gt;0,C13*2,"")</f>
        <v/>
      </c>
      <c r="E13" s="24"/>
      <c r="F13" s="108" t="s">
        <v>26</v>
      </c>
      <c r="G13" s="109"/>
      <c r="H13" s="109"/>
      <c r="I13" s="109"/>
      <c r="J13" s="53"/>
      <c r="K13" s="54" t="str">
        <f t="shared" ref="K13:K21" si="3">IF(J13&gt;0,J13*2,"")</f>
        <v/>
      </c>
      <c r="L13" s="23"/>
      <c r="M13" s="106" t="s">
        <v>63</v>
      </c>
      <c r="N13" s="107"/>
      <c r="O13" s="107"/>
      <c r="P13" s="57"/>
      <c r="Q13" s="58" t="str">
        <f>IF(P13&gt;0,P13*1,"")</f>
        <v/>
      </c>
      <c r="R13" s="25"/>
      <c r="U13" s="132"/>
      <c r="V13" s="132"/>
      <c r="W13" s="132"/>
      <c r="X13" s="132"/>
      <c r="Y13" s="132"/>
    </row>
    <row r="14" spans="1:25" ht="29.25" customHeight="1" thickBot="1" x14ac:dyDescent="0.3">
      <c r="A14" s="118" t="s">
        <v>29</v>
      </c>
      <c r="B14" s="111"/>
      <c r="C14" s="55"/>
      <c r="D14" s="56" t="str">
        <f t="shared" si="2"/>
        <v/>
      </c>
      <c r="E14" s="24"/>
      <c r="F14" s="110" t="s">
        <v>28</v>
      </c>
      <c r="G14" s="111"/>
      <c r="H14" s="111"/>
      <c r="I14" s="111"/>
      <c r="J14" s="55"/>
      <c r="K14" s="56" t="str">
        <f t="shared" si="3"/>
        <v/>
      </c>
      <c r="L14" s="23"/>
      <c r="M14" s="127" t="s">
        <v>48</v>
      </c>
      <c r="N14" s="128"/>
      <c r="O14" s="128"/>
      <c r="P14" s="41"/>
      <c r="Q14" s="41"/>
      <c r="R14" s="43">
        <f>SUM(Q15:Q19)</f>
        <v>0</v>
      </c>
      <c r="U14" s="132"/>
      <c r="V14" s="132"/>
      <c r="W14" s="132"/>
      <c r="X14" s="132"/>
      <c r="Y14" s="132"/>
    </row>
    <row r="15" spans="1:25" ht="29.25" customHeight="1" x14ac:dyDescent="0.25">
      <c r="A15" s="118" t="s">
        <v>31</v>
      </c>
      <c r="B15" s="111"/>
      <c r="C15" s="55"/>
      <c r="D15" s="56" t="str">
        <f t="shared" si="2"/>
        <v/>
      </c>
      <c r="E15" s="24"/>
      <c r="F15" s="110" t="s">
        <v>30</v>
      </c>
      <c r="G15" s="111"/>
      <c r="H15" s="111"/>
      <c r="I15" s="111"/>
      <c r="J15" s="55"/>
      <c r="K15" s="56" t="str">
        <f t="shared" si="3"/>
        <v/>
      </c>
      <c r="L15" s="23"/>
      <c r="M15" s="102" t="s">
        <v>51</v>
      </c>
      <c r="N15" s="103"/>
      <c r="O15" s="103"/>
      <c r="P15" s="53"/>
      <c r="Q15" s="54" t="str">
        <f>IF(P15&gt;0,P15*2,"")</f>
        <v/>
      </c>
      <c r="R15" s="25"/>
      <c r="U15" s="132"/>
      <c r="V15" s="132"/>
      <c r="W15" s="132"/>
      <c r="X15" s="132"/>
      <c r="Y15" s="132"/>
    </row>
    <row r="16" spans="1:25" s="2" customFormat="1" ht="29.25" customHeight="1" x14ac:dyDescent="0.25">
      <c r="A16" s="32" t="s">
        <v>33</v>
      </c>
      <c r="B16" s="33"/>
      <c r="C16" s="55"/>
      <c r="D16" s="56" t="str">
        <f t="shared" si="2"/>
        <v/>
      </c>
      <c r="E16" s="26"/>
      <c r="F16" s="34" t="s">
        <v>40</v>
      </c>
      <c r="G16" s="33"/>
      <c r="H16" s="33"/>
      <c r="I16" s="33"/>
      <c r="J16" s="55"/>
      <c r="K16" s="56" t="str">
        <f t="shared" si="3"/>
        <v/>
      </c>
      <c r="L16" s="26"/>
      <c r="M16" s="104" t="s">
        <v>52</v>
      </c>
      <c r="N16" s="105"/>
      <c r="O16" s="105"/>
      <c r="P16" s="55"/>
      <c r="Q16" s="56" t="str">
        <f>IF(P16&gt;0,P16*2,"")</f>
        <v/>
      </c>
      <c r="R16" s="27"/>
      <c r="U16" s="132"/>
      <c r="V16" s="132"/>
      <c r="W16" s="132"/>
      <c r="X16" s="132"/>
      <c r="Y16" s="132"/>
    </row>
    <row r="17" spans="1:25" ht="29.25" customHeight="1" x14ac:dyDescent="0.25">
      <c r="A17" s="32" t="s">
        <v>34</v>
      </c>
      <c r="B17" s="33"/>
      <c r="C17" s="55"/>
      <c r="D17" s="56" t="str">
        <f t="shared" si="2"/>
        <v/>
      </c>
      <c r="E17" s="24"/>
      <c r="F17" s="34" t="s">
        <v>41</v>
      </c>
      <c r="G17" s="33"/>
      <c r="H17" s="33"/>
      <c r="I17" s="33"/>
      <c r="J17" s="55"/>
      <c r="K17" s="56" t="str">
        <f t="shared" si="3"/>
        <v/>
      </c>
      <c r="L17" s="23"/>
      <c r="M17" s="63" t="s">
        <v>53</v>
      </c>
      <c r="N17" s="64"/>
      <c r="O17" s="64"/>
      <c r="P17" s="55"/>
      <c r="Q17" s="56" t="str">
        <f>IF(P17&gt;0,P17*1,"")</f>
        <v/>
      </c>
      <c r="R17" s="25"/>
      <c r="U17" s="132"/>
      <c r="V17" s="132"/>
      <c r="W17" s="132"/>
      <c r="X17" s="132"/>
      <c r="Y17" s="132"/>
    </row>
    <row r="18" spans="1:25" ht="29.25" customHeight="1" x14ac:dyDescent="0.25">
      <c r="A18" s="32" t="s">
        <v>35</v>
      </c>
      <c r="B18" s="33"/>
      <c r="C18" s="55"/>
      <c r="D18" s="56" t="str">
        <f t="shared" si="2"/>
        <v/>
      </c>
      <c r="E18" s="24"/>
      <c r="F18" s="34" t="s">
        <v>42</v>
      </c>
      <c r="G18" s="33"/>
      <c r="H18" s="33"/>
      <c r="I18" s="33"/>
      <c r="J18" s="55"/>
      <c r="K18" s="56" t="str">
        <f t="shared" si="3"/>
        <v/>
      </c>
      <c r="L18" s="23"/>
      <c r="M18" s="63" t="s">
        <v>54</v>
      </c>
      <c r="N18" s="64"/>
      <c r="O18" s="64"/>
      <c r="P18" s="55"/>
      <c r="Q18" s="56" t="str">
        <f>IF(P18&gt;0,P18*2,"")</f>
        <v/>
      </c>
      <c r="R18" s="25"/>
    </row>
    <row r="19" spans="1:25" ht="29.25" customHeight="1" thickBot="1" x14ac:dyDescent="0.3">
      <c r="A19" s="32" t="s">
        <v>36</v>
      </c>
      <c r="B19" s="33"/>
      <c r="C19" s="55"/>
      <c r="D19" s="56" t="str">
        <f t="shared" si="2"/>
        <v/>
      </c>
      <c r="E19" s="24"/>
      <c r="F19" s="34" t="s">
        <v>43</v>
      </c>
      <c r="G19" s="33"/>
      <c r="H19" s="33"/>
      <c r="I19" s="33"/>
      <c r="J19" s="55"/>
      <c r="K19" s="56" t="str">
        <f t="shared" si="3"/>
        <v/>
      </c>
      <c r="L19" s="23"/>
      <c r="M19" s="65" t="s">
        <v>55</v>
      </c>
      <c r="N19" s="66"/>
      <c r="O19" s="66"/>
      <c r="P19" s="57"/>
      <c r="Q19" s="58" t="str">
        <f>IF(P19&gt;0,P19*1,"")</f>
        <v/>
      </c>
      <c r="R19" s="30"/>
    </row>
    <row r="20" spans="1:25" ht="29.25" customHeight="1" x14ac:dyDescent="0.25">
      <c r="A20" s="32" t="s">
        <v>37</v>
      </c>
      <c r="B20" s="33"/>
      <c r="C20" s="55"/>
      <c r="D20" s="56" t="str">
        <f t="shared" si="2"/>
        <v/>
      </c>
      <c r="E20" s="24"/>
      <c r="F20" s="34" t="s">
        <v>44</v>
      </c>
      <c r="G20" s="33"/>
      <c r="H20" s="33"/>
      <c r="I20" s="33"/>
      <c r="J20" s="55"/>
      <c r="K20" s="56" t="str">
        <f t="shared" si="3"/>
        <v/>
      </c>
      <c r="L20" s="23"/>
      <c r="M20" s="125"/>
      <c r="N20" s="126"/>
      <c r="O20" s="126"/>
      <c r="P20" s="23"/>
      <c r="Q20" s="23"/>
      <c r="R20" s="25"/>
      <c r="T20" s="88" t="s">
        <v>64</v>
      </c>
      <c r="U20" s="79"/>
      <c r="V20" s="79"/>
      <c r="W20" s="79"/>
      <c r="X20" s="79"/>
      <c r="Y20" s="79"/>
    </row>
    <row r="21" spans="1:25" ht="29.25" customHeight="1" x14ac:dyDescent="0.25">
      <c r="A21" s="32" t="s">
        <v>38</v>
      </c>
      <c r="B21" s="33"/>
      <c r="C21" s="55"/>
      <c r="D21" s="56" t="str">
        <f t="shared" si="2"/>
        <v/>
      </c>
      <c r="E21" s="24"/>
      <c r="F21" s="110" t="s">
        <v>45</v>
      </c>
      <c r="G21" s="111"/>
      <c r="H21" s="111"/>
      <c r="I21" s="111"/>
      <c r="J21" s="55"/>
      <c r="K21" s="56" t="str">
        <f t="shared" si="3"/>
        <v/>
      </c>
      <c r="L21" s="23"/>
      <c r="M21" s="125"/>
      <c r="N21" s="126"/>
      <c r="O21" s="126"/>
      <c r="P21" s="124" t="s">
        <v>4</v>
      </c>
      <c r="Q21" s="124"/>
      <c r="R21" s="52">
        <f>SUM(L7+L12+R7+R14)</f>
        <v>0</v>
      </c>
      <c r="T21" s="89" t="s">
        <v>66</v>
      </c>
      <c r="U21" s="79"/>
      <c r="V21" s="79"/>
      <c r="W21" s="79"/>
      <c r="X21" s="79"/>
      <c r="Y21" s="79"/>
    </row>
    <row r="22" spans="1:25" ht="29.25" customHeight="1" thickBot="1" x14ac:dyDescent="0.3">
      <c r="A22" s="112" t="s">
        <v>39</v>
      </c>
      <c r="B22" s="113"/>
      <c r="C22" s="60"/>
      <c r="D22" s="61" t="str">
        <f t="shared" si="2"/>
        <v/>
      </c>
      <c r="E22" s="18"/>
      <c r="F22" s="31"/>
      <c r="G22" s="18"/>
      <c r="H22" s="18"/>
      <c r="I22" s="18"/>
      <c r="J22" s="59"/>
      <c r="K22" s="59"/>
      <c r="L22" s="28"/>
      <c r="M22" s="119"/>
      <c r="N22" s="120"/>
      <c r="O22" s="120"/>
      <c r="P22" s="28"/>
      <c r="Q22" s="28"/>
      <c r="R22" s="29"/>
      <c r="T22" s="89" t="s">
        <v>65</v>
      </c>
      <c r="U22" s="79"/>
      <c r="V22" s="79"/>
      <c r="W22" s="79"/>
      <c r="X22" s="79"/>
      <c r="Y22" s="79"/>
    </row>
    <row r="23" spans="1:25" ht="29.25" customHeight="1" thickTop="1" x14ac:dyDescent="0.25">
      <c r="F23" s="122"/>
      <c r="G23" s="122"/>
      <c r="H23" s="122"/>
      <c r="I23" s="122"/>
      <c r="J23" s="3"/>
      <c r="K23" s="3"/>
      <c r="L23" s="21"/>
      <c r="M23" s="121"/>
      <c r="N23" s="121"/>
      <c r="O23" s="121"/>
      <c r="P23" s="21"/>
      <c r="Q23" s="21"/>
      <c r="R23" s="21"/>
    </row>
    <row r="24" spans="1:25" ht="29.25" customHeight="1" x14ac:dyDescent="0.25">
      <c r="A24" s="101"/>
      <c r="B24" s="101"/>
      <c r="C24" s="3"/>
      <c r="D24" s="3"/>
      <c r="L24" s="21"/>
      <c r="M24" s="22"/>
      <c r="N24" s="22"/>
      <c r="O24" s="22"/>
      <c r="P24" s="21"/>
      <c r="Q24" s="21"/>
      <c r="R24" s="21"/>
    </row>
    <row r="25" spans="1:25" ht="29.25" customHeight="1" x14ac:dyDescent="0.25">
      <c r="A25" s="101"/>
      <c r="B25" s="101"/>
      <c r="L25" s="21"/>
      <c r="R25" s="21"/>
    </row>
    <row r="26" spans="1:25" ht="29.25" customHeight="1" x14ac:dyDescent="0.25">
      <c r="A26" s="101"/>
      <c r="B26" s="101"/>
      <c r="L26" s="21"/>
      <c r="R26" s="21"/>
    </row>
    <row r="27" spans="1:25" ht="29.25" customHeight="1" x14ac:dyDescent="0.25">
      <c r="A27" s="101"/>
      <c r="B27" s="101"/>
      <c r="L27" s="21"/>
      <c r="M27" s="22"/>
      <c r="N27" s="22"/>
      <c r="O27" s="22"/>
      <c r="P27" s="21"/>
      <c r="Q27" s="21"/>
      <c r="R27" s="21"/>
    </row>
    <row r="28" spans="1:25" ht="29.25" customHeight="1" x14ac:dyDescent="0.25">
      <c r="L28" s="21"/>
      <c r="M28" s="22"/>
      <c r="N28" s="22"/>
      <c r="O28" s="22"/>
      <c r="P28" s="21"/>
      <c r="Q28" s="21"/>
      <c r="R28" s="21"/>
    </row>
    <row r="29" spans="1:25" ht="29.25" customHeight="1" x14ac:dyDescent="0.25">
      <c r="L29" s="21"/>
      <c r="M29" s="22"/>
      <c r="N29" s="22"/>
      <c r="O29" s="22"/>
      <c r="P29" s="21"/>
      <c r="Q29" s="21"/>
      <c r="R29" s="21"/>
    </row>
    <row r="30" spans="1:25" ht="29.25" customHeight="1" x14ac:dyDescent="0.25">
      <c r="L30" s="21"/>
      <c r="M30" s="22"/>
      <c r="N30" s="22"/>
      <c r="O30" s="22"/>
      <c r="P30" s="21"/>
      <c r="Q30" s="21"/>
      <c r="R30" s="21"/>
    </row>
    <row r="31" spans="1:25" ht="29.25" customHeight="1" x14ac:dyDescent="0.25">
      <c r="L31" s="21"/>
      <c r="M31" s="22"/>
      <c r="N31" s="22"/>
      <c r="O31" s="22"/>
      <c r="P31" s="21"/>
      <c r="Q31" s="21"/>
      <c r="R31" s="21"/>
    </row>
    <row r="32" spans="1:25" ht="29.25" customHeight="1" x14ac:dyDescent="0.25">
      <c r="M32" s="22"/>
      <c r="N32" s="22"/>
      <c r="O32" s="22"/>
      <c r="P32" s="21"/>
      <c r="Q32" s="21"/>
      <c r="R32" s="21"/>
    </row>
  </sheetData>
  <sheetProtection algorithmName="SHA-512" hashValue="ux5Y5D4hiKMBk1p3b0v5iXuUEj7N4rB2qpHQ4xctVFTFw1mNRV1qV/JWXYegCzW2AC6fD5Qwx+DLV+UcKefLDw==" saltValue="M6tm/En9KpRA2wb1QNlnEw==" spinCount="100000" sheet="1" objects="1" scenarios="1"/>
  <protectedRanges>
    <protectedRange sqref="C8:C11 C13:C22 J8:J11 J13:J21 P8:P13 P15:P19" name="Spielklassen"/>
    <protectedRange sqref="B3 D3 I3:J3 F3" name="Bereich1"/>
  </protectedRanges>
  <customSheetViews>
    <customSheetView guid="{8C0934F7-44FB-4683-87C9-008AC5AC4B6E}" showGridLines="0" showRuler="0">
      <selection activeCell="U10" sqref="U10"/>
      <pageMargins left="0.70866141732283472" right="0.11811023622047245" top="0.55118110236220474" bottom="0.19685039370078741" header="0.23622047244094491" footer="0.31496062992125984"/>
      <pageSetup paperSize="9" scale="54" orientation="landscape" verticalDpi="0" r:id="rId1"/>
      <headerFooter>
        <oddHeader>&amp;C&amp;"-,Fett"&amp;24SR-SOll-IST-Berechner</oddHeader>
      </headerFooter>
    </customSheetView>
  </customSheetViews>
  <mergeCells count="50">
    <mergeCell ref="U7:Y11"/>
    <mergeCell ref="U12:Y17"/>
    <mergeCell ref="M8:O8"/>
    <mergeCell ref="M9:O9"/>
    <mergeCell ref="F21:I21"/>
    <mergeCell ref="M10:O10"/>
    <mergeCell ref="M11:O11"/>
    <mergeCell ref="M7:P7"/>
    <mergeCell ref="C7:J7"/>
    <mergeCell ref="P21:Q21"/>
    <mergeCell ref="M13:O13"/>
    <mergeCell ref="M20:O20"/>
    <mergeCell ref="M21:O21"/>
    <mergeCell ref="M14:O14"/>
    <mergeCell ref="M15:O15"/>
    <mergeCell ref="A8:B8"/>
    <mergeCell ref="A9:B9"/>
    <mergeCell ref="A10:B10"/>
    <mergeCell ref="M22:O22"/>
    <mergeCell ref="M23:O23"/>
    <mergeCell ref="M16:O16"/>
    <mergeCell ref="M12:O12"/>
    <mergeCell ref="F23:I23"/>
    <mergeCell ref="C12:J12"/>
    <mergeCell ref="A14:B14"/>
    <mergeCell ref="A15:B15"/>
    <mergeCell ref="A27:B27"/>
    <mergeCell ref="F6:I6"/>
    <mergeCell ref="F8:I8"/>
    <mergeCell ref="F9:I9"/>
    <mergeCell ref="F10:I10"/>
    <mergeCell ref="F11:I11"/>
    <mergeCell ref="F13:I13"/>
    <mergeCell ref="F14:I14"/>
    <mergeCell ref="F15:I15"/>
    <mergeCell ref="A22:B22"/>
    <mergeCell ref="A24:B24"/>
    <mergeCell ref="A25:B25"/>
    <mergeCell ref="A26:B26"/>
    <mergeCell ref="A13:B13"/>
    <mergeCell ref="A11:B11"/>
    <mergeCell ref="A6:B6"/>
    <mergeCell ref="M6:O6"/>
    <mergeCell ref="B1:C1"/>
    <mergeCell ref="D1:E1"/>
    <mergeCell ref="H4:J4"/>
    <mergeCell ref="F1:G1"/>
    <mergeCell ref="H1:N1"/>
    <mergeCell ref="A5:Y5"/>
    <mergeCell ref="R1:Y1"/>
  </mergeCells>
  <conditionalFormatting sqref="Y3">
    <cfRule type="expression" dxfId="18" priority="24">
      <formula>Y3&gt;0</formula>
    </cfRule>
  </conditionalFormatting>
  <conditionalFormatting sqref="C3:C4">
    <cfRule type="expression" dxfId="17" priority="20">
      <formula>$B$3&gt;=70%</formula>
    </cfRule>
    <cfRule type="expression" dxfId="16" priority="21">
      <formula>$B$3&lt;70%</formula>
    </cfRule>
  </conditionalFormatting>
  <conditionalFormatting sqref="E3:E4">
    <cfRule type="expression" dxfId="15" priority="18">
      <formula>$D$3&gt;=70%</formula>
    </cfRule>
    <cfRule type="expression" dxfId="14" priority="19">
      <formula>$D$3&lt;70%</formula>
    </cfRule>
  </conditionalFormatting>
  <conditionalFormatting sqref="L3">
    <cfRule type="expression" dxfId="13" priority="3">
      <formula>$L$3=0</formula>
    </cfRule>
    <cfRule type="expression" dxfId="12" priority="17">
      <formula>$L$3&gt;0</formula>
    </cfRule>
  </conditionalFormatting>
  <conditionalFormatting sqref="N3:N4 M3">
    <cfRule type="expression" dxfId="11" priority="15">
      <formula>OR($H$3=0,$M$3&gt;=70%)</formula>
    </cfRule>
    <cfRule type="expression" dxfId="10" priority="16">
      <formula>$M$3&lt;70%</formula>
    </cfRule>
  </conditionalFormatting>
  <conditionalFormatting sqref="N3:Y3">
    <cfRule type="expression" dxfId="9" priority="14">
      <formula>$N$3&gt;2</formula>
    </cfRule>
  </conditionalFormatting>
  <conditionalFormatting sqref="G3:G4">
    <cfRule type="expression" dxfId="8" priority="6">
      <formula>$F$3&gt;=$P$2</formula>
    </cfRule>
    <cfRule type="expression" dxfId="7" priority="7">
      <formula>$F$3&lt;$P$2</formula>
    </cfRule>
    <cfRule type="expression" dxfId="6" priority="12">
      <formula>$D$3&gt;=70%</formula>
    </cfRule>
    <cfRule type="expression" dxfId="5" priority="13">
      <formula>$D$3&lt;70%</formula>
    </cfRule>
  </conditionalFormatting>
  <conditionalFormatting sqref="Q3:R3">
    <cfRule type="expression" dxfId="4" priority="11">
      <formula>$N$3=3</formula>
    </cfRule>
  </conditionalFormatting>
  <conditionalFormatting sqref="K3">
    <cfRule type="expression" dxfId="3" priority="4">
      <formula>$K$3&gt;0</formula>
    </cfRule>
    <cfRule type="expression" dxfId="2" priority="5">
      <formula>$K$3=0</formula>
    </cfRule>
  </conditionalFormatting>
  <conditionalFormatting sqref="U7">
    <cfRule type="expression" dxfId="1" priority="2">
      <formula>AND($H3&gt;0,$N3&gt;2)</formula>
    </cfRule>
  </conditionalFormatting>
  <conditionalFormatting sqref="U12">
    <cfRule type="expression" dxfId="0" priority="1">
      <formula>AND(H3&gt;0,$N3&gt;2)</formula>
    </cfRule>
  </conditionalFormatting>
  <pageMargins left="0.39370078740157483" right="0" top="0.51181102362204722" bottom="0.59055118110236227" header="0.23622047244094491" footer="0.31496062992125984"/>
  <pageSetup paperSize="9" scale="44" orientation="landscape" verticalDpi="0" r:id="rId2"/>
  <headerFooter>
    <oddHeader>&amp;C&amp;"-,Fett"&amp;24SR-SOll-IST-Berechner</oddHeader>
  </headerFooter>
  <ignoredErrors>
    <ignoredError sqref="Q17:Q1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Verein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Klaus-Dieter Keienburg</cp:lastModifiedBy>
  <cp:lastPrinted>2021-02-26T10:29:46Z</cp:lastPrinted>
  <dcterms:created xsi:type="dcterms:W3CDTF">2020-07-29T07:40:49Z</dcterms:created>
  <dcterms:modified xsi:type="dcterms:W3CDTF">2022-09-02T06:11:24Z</dcterms:modified>
</cp:coreProperties>
</file>